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3720" windowWidth="19230" windowHeight="3770" tabRatio="612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<sst xmlns="http://schemas.openxmlformats.org/spreadsheetml/2006/main" count="61" uniqueCount="58">
  <si>
    <t>Hab. + Equivalents</t>
  </si>
  <si>
    <t>Répartition des frais</t>
  </si>
  <si>
    <t>Communes</t>
  </si>
  <si>
    <t>Non</t>
  </si>
  <si>
    <t>Hab.</t>
  </si>
  <si>
    <t>SCRIS</t>
  </si>
  <si>
    <t>Autres</t>
  </si>
  <si>
    <t>E.H.</t>
  </si>
  <si>
    <t>Financière</t>
  </si>
  <si>
    <t>Exploitation</t>
  </si>
  <si>
    <t>(-)3</t>
  </si>
  <si>
    <t>(+)4</t>
  </si>
  <si>
    <t>7=5+6</t>
  </si>
  <si>
    <t>Arzier Le Muids</t>
  </si>
  <si>
    <t>Bassins</t>
  </si>
  <si>
    <t>Begnins</t>
  </si>
  <si>
    <t>Bursinel</t>
  </si>
  <si>
    <t>Bursins</t>
  </si>
  <si>
    <t>Coinsins</t>
  </si>
  <si>
    <t>Duillier</t>
  </si>
  <si>
    <t>Dully</t>
  </si>
  <si>
    <t>Genolier</t>
  </si>
  <si>
    <t>Givrins</t>
  </si>
  <si>
    <t>Gland</t>
  </si>
  <si>
    <t>Longirod</t>
  </si>
  <si>
    <t>Luins</t>
  </si>
  <si>
    <t>Marchissy</t>
  </si>
  <si>
    <t>St-Cergue</t>
  </si>
  <si>
    <t>Trélex</t>
  </si>
  <si>
    <t>Le Vaud</t>
  </si>
  <si>
    <t>Vich</t>
  </si>
  <si>
    <t>Vinzel</t>
  </si>
  <si>
    <t xml:space="preserve"> </t>
  </si>
  <si>
    <t>Totaux</t>
  </si>
  <si>
    <t>CD</t>
  </si>
  <si>
    <t>NPA</t>
  </si>
  <si>
    <t>Gilly</t>
  </si>
  <si>
    <t>raccordés</t>
  </si>
  <si>
    <t>8 = 5</t>
  </si>
  <si>
    <t>9 = 7</t>
  </si>
  <si>
    <t>Burtigny</t>
  </si>
  <si>
    <t>Association intercommunale pour l'épuration des eaux usées de la Côte</t>
  </si>
  <si>
    <t>TVA 8%</t>
  </si>
  <si>
    <t>Participation</t>
  </si>
  <si>
    <t>Différences</t>
  </si>
  <si>
    <t>TTC</t>
  </si>
  <si>
    <t>sans TVA</t>
  </si>
  <si>
    <t>Micropolluants</t>
  </si>
  <si>
    <t>Fr. 9.00/hab.</t>
  </si>
  <si>
    <t>Année 2018 - Participation des communes - Tableau provisoire</t>
  </si>
  <si>
    <t>Habitants au 31.12.16</t>
  </si>
  <si>
    <t>Participation des communes pour 2018</t>
  </si>
  <si>
    <t>Budget 2017</t>
  </si>
  <si>
    <t>Total TTC</t>
  </si>
  <si>
    <t>sans</t>
  </si>
  <si>
    <t>micropolluants</t>
  </si>
  <si>
    <t>séparées</t>
  </si>
  <si>
    <t>Factures</t>
  </si>
</sst>
</file>

<file path=xl/styles.xml><?xml version="1.0" encoding="utf-8"?>
<styleSheet xmlns="http://schemas.openxmlformats.org/spreadsheetml/2006/main">
  <numFmts count="3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"/>
    <numFmt numFmtId="177" formatCode="#,##0.0000"/>
    <numFmt numFmtId="178" formatCode="#,##0.00000"/>
    <numFmt numFmtId="179" formatCode="0.00000"/>
    <numFmt numFmtId="180" formatCode="0.0%"/>
    <numFmt numFmtId="181" formatCode="#,##0.000000"/>
    <numFmt numFmtId="182" formatCode="0.000000"/>
    <numFmt numFmtId="183" formatCode="&quot;Vrai&quot;;&quot;Vrai&quot;;&quot;Faux&quot;"/>
    <numFmt numFmtId="184" formatCode="&quot;Actif&quot;;&quot;Actif&quot;;&quot;Inactif&quot;"/>
    <numFmt numFmtId="185" formatCode="[$€-2]\ #,##0.00_);[Red]\([$€-2]\ #,##0.00\)"/>
    <numFmt numFmtId="186" formatCode="#,##0.00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3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i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5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179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" fontId="6" fillId="0" borderId="0" xfId="0" applyNumberFormat="1" applyFont="1" applyAlignment="1">
      <alignment/>
    </xf>
    <xf numFmtId="0" fontId="9" fillId="0" borderId="0" xfId="0" applyFont="1" applyAlignment="1">
      <alignment/>
    </xf>
    <xf numFmtId="177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10" xfId="0" applyFont="1" applyBorder="1" applyAlignment="1">
      <alignment/>
    </xf>
    <xf numFmtId="0" fontId="28" fillId="0" borderId="11" xfId="0" applyFont="1" applyBorder="1" applyAlignment="1">
      <alignment horizontal="centerContinuous"/>
    </xf>
    <xf numFmtId="0" fontId="28" fillId="0" borderId="12" xfId="0" applyFont="1" applyBorder="1" applyAlignment="1">
      <alignment horizontal="centerContinuous"/>
    </xf>
    <xf numFmtId="1" fontId="27" fillId="0" borderId="12" xfId="0" applyNumberFormat="1" applyFont="1" applyBorder="1" applyAlignment="1">
      <alignment horizontal="centerContinuous"/>
    </xf>
    <xf numFmtId="3" fontId="27" fillId="0" borderId="12" xfId="0" applyNumberFormat="1" applyFont="1" applyBorder="1" applyAlignment="1">
      <alignment horizontal="centerContinuous"/>
    </xf>
    <xf numFmtId="3" fontId="27" fillId="0" borderId="13" xfId="0" applyNumberFormat="1" applyFont="1" applyBorder="1" applyAlignment="1">
      <alignment horizontal="centerContinuous"/>
    </xf>
    <xf numFmtId="3" fontId="28" fillId="0" borderId="12" xfId="0" applyNumberFormat="1" applyFont="1" applyBorder="1" applyAlignment="1">
      <alignment horizontal="center"/>
    </xf>
    <xf numFmtId="0" fontId="27" fillId="0" borderId="0" xfId="0" applyFont="1" applyAlignment="1">
      <alignment/>
    </xf>
    <xf numFmtId="3" fontId="28" fillId="0" borderId="10" xfId="0" applyNumberFormat="1" applyFont="1" applyBorder="1" applyAlignment="1">
      <alignment horizontal="center"/>
    </xf>
    <xf numFmtId="4" fontId="27" fillId="0" borderId="0" xfId="0" applyNumberFormat="1" applyFont="1" applyAlignment="1">
      <alignment/>
    </xf>
    <xf numFmtId="1" fontId="28" fillId="0" borderId="10" xfId="0" applyNumberFormat="1" applyFont="1" applyBorder="1" applyAlignment="1">
      <alignment horizontal="center"/>
    </xf>
    <xf numFmtId="178" fontId="27" fillId="0" borderId="0" xfId="0" applyNumberFormat="1" applyFont="1" applyBorder="1" applyAlignment="1">
      <alignment/>
    </xf>
    <xf numFmtId="0" fontId="28" fillId="0" borderId="10" xfId="0" applyFont="1" applyBorder="1" applyAlignment="1">
      <alignment horizontal="center"/>
    </xf>
    <xf numFmtId="0" fontId="27" fillId="0" borderId="14" xfId="0" applyFont="1" applyBorder="1" applyAlignment="1">
      <alignment/>
    </xf>
    <xf numFmtId="1" fontId="28" fillId="0" borderId="14" xfId="0" applyNumberFormat="1" applyFont="1" applyBorder="1" applyAlignment="1">
      <alignment horizontal="center"/>
    </xf>
    <xf numFmtId="3" fontId="28" fillId="0" borderId="14" xfId="0" applyNumberFormat="1" applyFont="1" applyBorder="1" applyAlignment="1">
      <alignment horizontal="center"/>
    </xf>
    <xf numFmtId="178" fontId="28" fillId="0" borderId="15" xfId="0" applyNumberFormat="1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178" fontId="28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7" fillId="0" borderId="15" xfId="0" applyFont="1" applyBorder="1" applyAlignment="1">
      <alignment/>
    </xf>
    <xf numFmtId="0" fontId="28" fillId="0" borderId="15" xfId="0" applyFont="1" applyBorder="1" applyAlignment="1">
      <alignment horizontal="center" vertical="center"/>
    </xf>
    <xf numFmtId="1" fontId="28" fillId="0" borderId="15" xfId="0" applyNumberFormat="1" applyFont="1" applyBorder="1" applyAlignment="1">
      <alignment horizontal="center"/>
    </xf>
    <xf numFmtId="3" fontId="28" fillId="0" borderId="15" xfId="0" applyNumberFormat="1" applyFont="1" applyBorder="1" applyAlignment="1">
      <alignment horizontal="center" vertical="center"/>
    </xf>
    <xf numFmtId="3" fontId="28" fillId="0" borderId="15" xfId="0" applyNumberFormat="1" applyFont="1" applyBorder="1" applyAlignment="1">
      <alignment horizontal="center"/>
    </xf>
    <xf numFmtId="178" fontId="28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179" fontId="29" fillId="0" borderId="18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180" fontId="28" fillId="0" borderId="19" xfId="0" applyNumberFormat="1" applyFont="1" applyBorder="1" applyAlignment="1">
      <alignment horizontal="center"/>
    </xf>
    <xf numFmtId="0" fontId="29" fillId="0" borderId="14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1" fontId="29" fillId="0" borderId="21" xfId="0" applyNumberFormat="1" applyFont="1" applyBorder="1" applyAlignment="1">
      <alignment horizontal="center"/>
    </xf>
    <xf numFmtId="3" fontId="29" fillId="0" borderId="21" xfId="0" applyNumberFormat="1" applyFont="1" applyBorder="1" applyAlignment="1">
      <alignment horizontal="center"/>
    </xf>
    <xf numFmtId="179" fontId="29" fillId="0" borderId="22" xfId="0" applyNumberFormat="1" applyFont="1" applyBorder="1" applyAlignment="1">
      <alignment horizontal="center"/>
    </xf>
    <xf numFmtId="181" fontId="29" fillId="0" borderId="15" xfId="0" applyNumberFormat="1" applyFont="1" applyBorder="1" applyAlignment="1">
      <alignment horizontal="center"/>
    </xf>
    <xf numFmtId="180" fontId="29" fillId="0" borderId="23" xfId="0" applyNumberFormat="1" applyFont="1" applyBorder="1" applyAlignment="1">
      <alignment horizontal="center"/>
    </xf>
    <xf numFmtId="0" fontId="29" fillId="0" borderId="15" xfId="0" applyFont="1" applyBorder="1" applyAlignment="1">
      <alignment horizontal="center" vertical="center"/>
    </xf>
    <xf numFmtId="1" fontId="27" fillId="0" borderId="0" xfId="0" applyNumberFormat="1" applyFont="1" applyAlignment="1">
      <alignment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3" fontId="27" fillId="0" borderId="0" xfId="0" applyNumberFormat="1" applyFont="1" applyAlignment="1">
      <alignment/>
    </xf>
    <xf numFmtId="178" fontId="27" fillId="0" borderId="0" xfId="0" applyNumberFormat="1" applyFont="1" applyAlignment="1">
      <alignment/>
    </xf>
    <xf numFmtId="179" fontId="27" fillId="0" borderId="0" xfId="0" applyNumberFormat="1" applyFont="1" applyAlignment="1">
      <alignment/>
    </xf>
    <xf numFmtId="180" fontId="27" fillId="0" borderId="0" xfId="0" applyNumberFormat="1" applyFont="1" applyAlignment="1">
      <alignment/>
    </xf>
    <xf numFmtId="4" fontId="27" fillId="33" borderId="24" xfId="0" applyNumberFormat="1" applyFont="1" applyFill="1" applyBorder="1" applyAlignment="1">
      <alignment/>
    </xf>
    <xf numFmtId="4" fontId="28" fillId="33" borderId="25" xfId="0" applyNumberFormat="1" applyFont="1" applyFill="1" applyBorder="1" applyAlignment="1">
      <alignment horizontal="center"/>
    </xf>
    <xf numFmtId="4" fontId="29" fillId="33" borderId="16" xfId="0" applyNumberFormat="1" applyFont="1" applyFill="1" applyBorder="1" applyAlignment="1">
      <alignment horizontal="center"/>
    </xf>
    <xf numFmtId="178" fontId="29" fillId="0" borderId="15" xfId="0" applyNumberFormat="1" applyFont="1" applyBorder="1" applyAlignment="1">
      <alignment horizontal="center"/>
    </xf>
    <xf numFmtId="4" fontId="28" fillId="0" borderId="15" xfId="0" applyNumberFormat="1" applyFont="1" applyBorder="1" applyAlignment="1">
      <alignment horizontal="center"/>
    </xf>
    <xf numFmtId="179" fontId="28" fillId="0" borderId="17" xfId="0" applyNumberFormat="1" applyFont="1" applyBorder="1" applyAlignment="1">
      <alignment horizontal="center"/>
    </xf>
    <xf numFmtId="4" fontId="28" fillId="0" borderId="17" xfId="0" applyNumberFormat="1" applyFont="1" applyBorder="1" applyAlignment="1">
      <alignment horizontal="center"/>
    </xf>
    <xf numFmtId="180" fontId="28" fillId="0" borderId="17" xfId="0" applyNumberFormat="1" applyFont="1" applyBorder="1" applyAlignment="1">
      <alignment horizontal="center"/>
    </xf>
    <xf numFmtId="178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horizontal="center"/>
    </xf>
    <xf numFmtId="4" fontId="30" fillId="0" borderId="14" xfId="0" applyNumberFormat="1" applyFont="1" applyBorder="1" applyAlignment="1">
      <alignment horizontal="center"/>
    </xf>
    <xf numFmtId="49" fontId="29" fillId="0" borderId="14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4" fontId="28" fillId="0" borderId="0" xfId="0" applyNumberFormat="1" applyFont="1" applyFill="1" applyBorder="1" applyAlignment="1">
      <alignment/>
    </xf>
    <xf numFmtId="4" fontId="28" fillId="0" borderId="10" xfId="0" applyNumberFormat="1" applyFont="1" applyBorder="1" applyAlignment="1">
      <alignment horizontal="center"/>
    </xf>
    <xf numFmtId="178" fontId="29" fillId="0" borderId="26" xfId="0" applyNumberFormat="1" applyFont="1" applyBorder="1" applyAlignment="1">
      <alignment horizontal="center"/>
    </xf>
    <xf numFmtId="181" fontId="29" fillId="0" borderId="27" xfId="0" applyNumberFormat="1" applyFont="1" applyBorder="1" applyAlignment="1">
      <alignment horizontal="center"/>
    </xf>
    <xf numFmtId="3" fontId="29" fillId="0" borderId="28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17" xfId="0" applyFont="1" applyBorder="1" applyAlignment="1">
      <alignment horizontal="center"/>
    </xf>
    <xf numFmtId="0" fontId="27" fillId="0" borderId="29" xfId="0" applyFont="1" applyBorder="1" applyAlignment="1">
      <alignment horizontal="right" indent="1"/>
    </xf>
    <xf numFmtId="1" fontId="27" fillId="0" borderId="29" xfId="0" applyNumberFormat="1" applyFont="1" applyBorder="1" applyAlignment="1">
      <alignment horizontal="right" indent="1"/>
    </xf>
    <xf numFmtId="3" fontId="32" fillId="0" borderId="29" xfId="0" applyNumberFormat="1" applyFont="1" applyBorder="1" applyAlignment="1">
      <alignment horizontal="right" indent="1"/>
    </xf>
    <xf numFmtId="3" fontId="27" fillId="0" borderId="29" xfId="0" applyNumberFormat="1" applyFont="1" applyBorder="1" applyAlignment="1">
      <alignment horizontal="right" indent="1"/>
    </xf>
    <xf numFmtId="3" fontId="27" fillId="0" borderId="30" xfId="0" applyNumberFormat="1" applyFont="1" applyBorder="1" applyAlignment="1">
      <alignment horizontal="right" indent="1"/>
    </xf>
    <xf numFmtId="178" fontId="32" fillId="0" borderId="29" xfId="0" applyNumberFormat="1" applyFont="1" applyBorder="1" applyAlignment="1">
      <alignment horizontal="right" indent="1"/>
    </xf>
    <xf numFmtId="4" fontId="27" fillId="0" borderId="31" xfId="0" applyNumberFormat="1" applyFont="1" applyBorder="1" applyAlignment="1">
      <alignment horizontal="right" indent="1"/>
    </xf>
    <xf numFmtId="179" fontId="27" fillId="0" borderId="29" xfId="0" applyNumberFormat="1" applyFont="1" applyBorder="1" applyAlignment="1">
      <alignment horizontal="right" indent="1"/>
    </xf>
    <xf numFmtId="4" fontId="27" fillId="0" borderId="30" xfId="0" applyNumberFormat="1" applyFont="1" applyBorder="1" applyAlignment="1">
      <alignment horizontal="right" indent="1"/>
    </xf>
    <xf numFmtId="180" fontId="27" fillId="0" borderId="29" xfId="0" applyNumberFormat="1" applyFont="1" applyBorder="1" applyAlignment="1">
      <alignment horizontal="right" indent="1"/>
    </xf>
    <xf numFmtId="4" fontId="27" fillId="0" borderId="32" xfId="0" applyNumberFormat="1" applyFont="1" applyBorder="1" applyAlignment="1">
      <alignment horizontal="right" indent="1"/>
    </xf>
    <xf numFmtId="4" fontId="28" fillId="0" borderId="33" xfId="0" applyNumberFormat="1" applyFont="1" applyBorder="1" applyAlignment="1">
      <alignment horizontal="right" indent="1"/>
    </xf>
    <xf numFmtId="4" fontId="33" fillId="0" borderId="34" xfId="0" applyNumberFormat="1" applyFont="1" applyBorder="1" applyAlignment="1">
      <alignment horizontal="right" indent="1"/>
    </xf>
    <xf numFmtId="4" fontId="27" fillId="33" borderId="35" xfId="0" applyNumberFormat="1" applyFont="1" applyFill="1" applyBorder="1" applyAlignment="1">
      <alignment horizontal="right" indent="1"/>
    </xf>
    <xf numFmtId="4" fontId="27" fillId="0" borderId="0" xfId="0" applyNumberFormat="1" applyFont="1" applyAlignment="1">
      <alignment horizontal="right" indent="1"/>
    </xf>
    <xf numFmtId="4" fontId="28" fillId="0" borderId="10" xfId="0" applyNumberFormat="1" applyFont="1" applyBorder="1" applyAlignment="1">
      <alignment horizontal="right" indent="1"/>
    </xf>
    <xf numFmtId="4" fontId="28" fillId="0" borderId="0" xfId="0" applyNumberFormat="1" applyFont="1" applyBorder="1" applyAlignment="1">
      <alignment horizontal="right" indent="1"/>
    </xf>
    <xf numFmtId="4" fontId="33" fillId="0" borderId="30" xfId="0" applyNumberFormat="1" applyFont="1" applyBorder="1" applyAlignment="1">
      <alignment horizontal="right" indent="1"/>
    </xf>
    <xf numFmtId="0" fontId="27" fillId="0" borderId="31" xfId="0" applyFont="1" applyBorder="1" applyAlignment="1">
      <alignment horizontal="right" indent="1"/>
    </xf>
    <xf numFmtId="1" fontId="27" fillId="0" borderId="31" xfId="0" applyNumberFormat="1" applyFont="1" applyBorder="1" applyAlignment="1">
      <alignment horizontal="right" indent="1"/>
    </xf>
    <xf numFmtId="3" fontId="32" fillId="0" borderId="31" xfId="0" applyNumberFormat="1" applyFont="1" applyBorder="1" applyAlignment="1">
      <alignment horizontal="right" indent="1"/>
    </xf>
    <xf numFmtId="3" fontId="27" fillId="0" borderId="31" xfId="0" applyNumberFormat="1" applyFont="1" applyBorder="1" applyAlignment="1">
      <alignment horizontal="right" indent="1"/>
    </xf>
    <xf numFmtId="178" fontId="32" fillId="0" borderId="31" xfId="0" applyNumberFormat="1" applyFont="1" applyBorder="1" applyAlignment="1">
      <alignment horizontal="right" indent="1"/>
    </xf>
    <xf numFmtId="180" fontId="27" fillId="0" borderId="31" xfId="0" applyNumberFormat="1" applyFont="1" applyBorder="1" applyAlignment="1">
      <alignment horizontal="right" indent="1"/>
    </xf>
    <xf numFmtId="4" fontId="28" fillId="0" borderId="36" xfId="0" applyNumberFormat="1" applyFont="1" applyBorder="1" applyAlignment="1">
      <alignment horizontal="right" indent="1"/>
    </xf>
    <xf numFmtId="4" fontId="27" fillId="33" borderId="37" xfId="0" applyNumberFormat="1" applyFont="1" applyFill="1" applyBorder="1" applyAlignment="1">
      <alignment horizontal="right" indent="1"/>
    </xf>
    <xf numFmtId="4" fontId="28" fillId="0" borderId="38" xfId="0" applyNumberFormat="1" applyFont="1" applyBorder="1" applyAlignment="1">
      <alignment horizontal="right" indent="1"/>
    </xf>
    <xf numFmtId="3" fontId="27" fillId="0" borderId="39" xfId="0" applyNumberFormat="1" applyFont="1" applyBorder="1" applyAlignment="1">
      <alignment horizontal="right" indent="1"/>
    </xf>
    <xf numFmtId="0" fontId="27" fillId="0" borderId="0" xfId="0" applyFont="1" applyAlignment="1">
      <alignment horizontal="right" indent="1"/>
    </xf>
    <xf numFmtId="178" fontId="27" fillId="0" borderId="31" xfId="0" applyNumberFormat="1" applyFont="1" applyBorder="1" applyAlignment="1">
      <alignment horizontal="right" indent="1"/>
    </xf>
    <xf numFmtId="179" fontId="27" fillId="0" borderId="31" xfId="0" applyNumberFormat="1" applyFont="1" applyBorder="1" applyAlignment="1">
      <alignment horizontal="right" indent="1"/>
    </xf>
    <xf numFmtId="0" fontId="27" fillId="0" borderId="36" xfId="0" applyFont="1" applyBorder="1" applyAlignment="1">
      <alignment horizontal="right" indent="1"/>
    </xf>
    <xf numFmtId="178" fontId="27" fillId="0" borderId="34" xfId="0" applyNumberFormat="1" applyFont="1" applyBorder="1" applyAlignment="1">
      <alignment horizontal="right" indent="1"/>
    </xf>
    <xf numFmtId="4" fontId="27" fillId="33" borderId="14" xfId="0" applyNumberFormat="1" applyFont="1" applyFill="1" applyBorder="1" applyAlignment="1">
      <alignment horizontal="right" indent="1"/>
    </xf>
    <xf numFmtId="0" fontId="28" fillId="0" borderId="15" xfId="0" applyFont="1" applyBorder="1" applyAlignment="1">
      <alignment horizontal="right" indent="1"/>
    </xf>
    <xf numFmtId="0" fontId="28" fillId="0" borderId="0" xfId="0" applyFont="1" applyBorder="1" applyAlignment="1">
      <alignment horizontal="right" indent="1"/>
    </xf>
    <xf numFmtId="0" fontId="28" fillId="33" borderId="21" xfId="0" applyFont="1" applyFill="1" applyBorder="1" applyAlignment="1">
      <alignment horizontal="right" indent="1"/>
    </xf>
    <xf numFmtId="1" fontId="28" fillId="33" borderId="21" xfId="0" applyNumberFormat="1" applyFont="1" applyFill="1" applyBorder="1" applyAlignment="1">
      <alignment horizontal="right" indent="1"/>
    </xf>
    <xf numFmtId="3" fontId="28" fillId="33" borderId="21" xfId="0" applyNumberFormat="1" applyFont="1" applyFill="1" applyBorder="1" applyAlignment="1">
      <alignment horizontal="right" indent="1"/>
    </xf>
    <xf numFmtId="4" fontId="28" fillId="33" borderId="21" xfId="0" applyNumberFormat="1" applyFont="1" applyFill="1" applyBorder="1" applyAlignment="1">
      <alignment horizontal="right" indent="1"/>
    </xf>
    <xf numFmtId="179" fontId="28" fillId="33" borderId="21" xfId="0" applyNumberFormat="1" applyFont="1" applyFill="1" applyBorder="1" applyAlignment="1">
      <alignment horizontal="right" indent="1"/>
    </xf>
    <xf numFmtId="4" fontId="28" fillId="33" borderId="40" xfId="0" applyNumberFormat="1" applyFont="1" applyFill="1" applyBorder="1" applyAlignment="1">
      <alignment horizontal="right" indent="1"/>
    </xf>
    <xf numFmtId="4" fontId="33" fillId="0" borderId="34" xfId="0" applyNumberFormat="1" applyFont="1" applyFill="1" applyBorder="1" applyAlignment="1">
      <alignment horizontal="right" indent="1"/>
    </xf>
    <xf numFmtId="4" fontId="28" fillId="33" borderId="19" xfId="0" applyNumberFormat="1" applyFont="1" applyFill="1" applyBorder="1" applyAlignment="1">
      <alignment horizontal="right" indent="1"/>
    </xf>
    <xf numFmtId="0" fontId="28" fillId="0" borderId="0" xfId="0" applyFont="1" applyFill="1" applyBorder="1" applyAlignment="1">
      <alignment horizontal="right" indent="1"/>
    </xf>
    <xf numFmtId="4" fontId="28" fillId="0" borderId="19" xfId="0" applyNumberFormat="1" applyFont="1" applyFill="1" applyBorder="1" applyAlignment="1">
      <alignment horizontal="right" indent="1"/>
    </xf>
    <xf numFmtId="4" fontId="28" fillId="0" borderId="0" xfId="0" applyNumberFormat="1" applyFont="1" applyFill="1" applyBorder="1" applyAlignment="1">
      <alignment horizontal="right" indent="1"/>
    </xf>
    <xf numFmtId="4" fontId="33" fillId="33" borderId="21" xfId="0" applyNumberFormat="1" applyFont="1" applyFill="1" applyBorder="1" applyAlignment="1">
      <alignment horizontal="right" indent="1"/>
    </xf>
    <xf numFmtId="0" fontId="27" fillId="0" borderId="41" xfId="0" applyFont="1" applyBorder="1" applyAlignment="1">
      <alignment horizontal="left" indent="1"/>
    </xf>
    <xf numFmtId="0" fontId="27" fillId="0" borderId="42" xfId="0" applyFont="1" applyBorder="1" applyAlignment="1">
      <alignment horizontal="left" indent="1"/>
    </xf>
    <xf numFmtId="0" fontId="28" fillId="33" borderId="20" xfId="0" applyFont="1" applyFill="1" applyBorder="1" applyAlignment="1">
      <alignment horizontal="left" indent="1"/>
    </xf>
    <xf numFmtId="0" fontId="28" fillId="0" borderId="14" xfId="0" applyFont="1" applyBorder="1" applyAlignment="1">
      <alignment horizontal="left" indent="1"/>
    </xf>
    <xf numFmtId="4" fontId="28" fillId="0" borderId="11" xfId="0" applyNumberFormat="1" applyFont="1" applyBorder="1" applyAlignment="1">
      <alignment horizontal="center"/>
    </xf>
    <xf numFmtId="4" fontId="28" fillId="0" borderId="12" xfId="0" applyNumberFormat="1" applyFont="1" applyBorder="1" applyAlignment="1">
      <alignment horizontal="center"/>
    </xf>
    <xf numFmtId="4" fontId="28" fillId="0" borderId="13" xfId="0" applyNumberFormat="1" applyFont="1" applyBorder="1" applyAlignment="1">
      <alignment horizontal="center"/>
    </xf>
    <xf numFmtId="4" fontId="30" fillId="0" borderId="11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3" fontId="28" fillId="0" borderId="10" xfId="0" applyNumberFormat="1" applyFont="1" applyBorder="1" applyAlignment="1">
      <alignment horizontal="center" vertical="center"/>
    </xf>
    <xf numFmtId="3" fontId="28" fillId="0" borderId="14" xfId="0" applyNumberFormat="1" applyFont="1" applyBorder="1" applyAlignment="1">
      <alignment horizontal="center" vertical="center"/>
    </xf>
    <xf numFmtId="3" fontId="28" fillId="0" borderId="11" xfId="0" applyNumberFormat="1" applyFont="1" applyBorder="1" applyAlignment="1">
      <alignment horizontal="center"/>
    </xf>
    <xf numFmtId="3" fontId="28" fillId="0" borderId="12" xfId="0" applyNumberFormat="1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66675</xdr:rowOff>
    </xdr:from>
    <xdr:to>
      <xdr:col>2</xdr:col>
      <xdr:colOff>200025</xdr:colOff>
      <xdr:row>4</xdr:row>
      <xdr:rowOff>104775</xdr:rowOff>
    </xdr:to>
    <xdr:pic>
      <xdr:nvPicPr>
        <xdr:cNvPr id="1" name="Image 2" descr="apec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133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0</xdr:row>
      <xdr:rowOff>76200</xdr:rowOff>
    </xdr:from>
    <xdr:to>
      <xdr:col>17</xdr:col>
      <xdr:colOff>0</xdr:colOff>
      <xdr:row>4</xdr:row>
      <xdr:rowOff>66675</xdr:rowOff>
    </xdr:to>
    <xdr:pic>
      <xdr:nvPicPr>
        <xdr:cNvPr id="2" name="Image 2" descr="apec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762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0</xdr:row>
      <xdr:rowOff>66675</xdr:rowOff>
    </xdr:from>
    <xdr:to>
      <xdr:col>21</xdr:col>
      <xdr:colOff>0</xdr:colOff>
      <xdr:row>4</xdr:row>
      <xdr:rowOff>0</xdr:rowOff>
    </xdr:to>
    <xdr:pic>
      <xdr:nvPicPr>
        <xdr:cNvPr id="3" name="Image 2" descr="apec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6667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45"/>
  <sheetViews>
    <sheetView tabSelected="1" workbookViewId="0" topLeftCell="B19">
      <selection activeCell="K41" sqref="K41:P41"/>
    </sheetView>
  </sheetViews>
  <sheetFormatPr defaultColWidth="11.421875" defaultRowHeight="12.75"/>
  <cols>
    <col min="1" max="1" width="0" style="14" hidden="1" customWidth="1"/>
    <col min="2" max="2" width="14.57421875" style="0" customWidth="1"/>
    <col min="3" max="3" width="7.00390625" style="0" bestFit="1" customWidth="1"/>
    <col min="4" max="4" width="5.28125" style="19" bestFit="1" customWidth="1"/>
    <col min="5" max="5" width="7.140625" style="4" customWidth="1"/>
    <col min="6" max="6" width="5.57421875" style="6" customWidth="1"/>
    <col min="7" max="7" width="7.28125" style="6" customWidth="1"/>
    <col min="8" max="8" width="6.57421875" style="6" bestFit="1" customWidth="1"/>
    <col min="9" max="9" width="7.28125" style="6" customWidth="1"/>
    <col min="10" max="10" width="11.00390625" style="8" hidden="1" customWidth="1"/>
    <col min="11" max="11" width="10.140625" style="1" customWidth="1"/>
    <col min="12" max="12" width="11.7109375" style="9" hidden="1" customWidth="1"/>
    <col min="13" max="13" width="11.7109375" style="1" bestFit="1" customWidth="1"/>
    <col min="14" max="14" width="9.8515625" style="12" hidden="1" customWidth="1"/>
    <col min="15" max="15" width="11.8515625" style="1" bestFit="1" customWidth="1"/>
    <col min="16" max="16" width="11.8515625" style="0" customWidth="1"/>
    <col min="17" max="17" width="1.28515625" style="8" customWidth="1"/>
    <col min="18" max="18" width="12.28125" style="1" customWidth="1"/>
    <col min="19" max="19" width="1.28515625" style="0" customWidth="1"/>
    <col min="20" max="20" width="10.00390625" style="0" customWidth="1"/>
    <col min="21" max="21" width="5.00390625" style="0" customWidth="1"/>
  </cols>
  <sheetData>
    <row r="3" ht="15">
      <c r="E3" s="17" t="s">
        <v>41</v>
      </c>
    </row>
    <row r="4" spans="4:5" ht="15">
      <c r="D4" s="20"/>
      <c r="E4" s="16"/>
    </row>
    <row r="7" spans="2:21" ht="15" customHeight="1">
      <c r="B7" s="152" t="s">
        <v>49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84"/>
    </row>
    <row r="8" spans="1:18" s="2" customFormat="1" ht="15" customHeight="1" thickBot="1">
      <c r="A8" s="15"/>
      <c r="E8" s="5"/>
      <c r="F8" s="7"/>
      <c r="G8" s="7"/>
      <c r="H8" s="7"/>
      <c r="I8" s="7"/>
      <c r="J8" s="11"/>
      <c r="K8" s="3"/>
      <c r="L8" s="10"/>
      <c r="M8" s="3"/>
      <c r="N8" s="13"/>
      <c r="O8" s="3"/>
      <c r="Q8" s="11"/>
      <c r="R8" s="3"/>
    </row>
    <row r="9" spans="1:22" s="29" customFormat="1" ht="15.75" customHeight="1" thickBot="1">
      <c r="A9" s="21"/>
      <c r="B9" s="22"/>
      <c r="C9" s="23" t="s">
        <v>50</v>
      </c>
      <c r="D9" s="24"/>
      <c r="E9" s="25"/>
      <c r="F9" s="26"/>
      <c r="G9" s="27"/>
      <c r="H9" s="157" t="s">
        <v>0</v>
      </c>
      <c r="I9" s="158"/>
      <c r="J9" s="28"/>
      <c r="K9" s="147" t="s">
        <v>1</v>
      </c>
      <c r="L9" s="148"/>
      <c r="M9" s="148"/>
      <c r="N9" s="148"/>
      <c r="O9" s="148"/>
      <c r="P9" s="149"/>
      <c r="Q9" s="78"/>
      <c r="R9" s="31"/>
      <c r="V9" s="93" t="s">
        <v>57</v>
      </c>
    </row>
    <row r="10" spans="1:22" s="29" customFormat="1" ht="15.75" customHeight="1" thickBot="1">
      <c r="A10" s="21" t="s">
        <v>35</v>
      </c>
      <c r="B10" s="146" t="s">
        <v>2</v>
      </c>
      <c r="C10" s="153" t="s">
        <v>5</v>
      </c>
      <c r="D10" s="153" t="s">
        <v>34</v>
      </c>
      <c r="E10" s="32" t="s">
        <v>3</v>
      </c>
      <c r="F10" s="155" t="s">
        <v>6</v>
      </c>
      <c r="G10" s="30" t="s">
        <v>4</v>
      </c>
      <c r="H10" s="155" t="s">
        <v>7</v>
      </c>
      <c r="I10" s="30" t="s">
        <v>4</v>
      </c>
      <c r="J10" s="33"/>
      <c r="K10" s="150" t="s">
        <v>51</v>
      </c>
      <c r="L10" s="151"/>
      <c r="M10" s="151"/>
      <c r="N10" s="151"/>
      <c r="O10" s="151"/>
      <c r="P10" s="151"/>
      <c r="Q10" s="79"/>
      <c r="R10" s="69"/>
      <c r="T10" s="34"/>
      <c r="U10" s="86"/>
      <c r="V10" s="94" t="s">
        <v>56</v>
      </c>
    </row>
    <row r="11" spans="1:22" s="29" customFormat="1" ht="15.75" customHeight="1" thickBot="1">
      <c r="A11" s="21"/>
      <c r="B11" s="35"/>
      <c r="C11" s="154"/>
      <c r="D11" s="154"/>
      <c r="E11" s="36" t="s">
        <v>37</v>
      </c>
      <c r="F11" s="156"/>
      <c r="G11" s="37" t="s">
        <v>37</v>
      </c>
      <c r="H11" s="156"/>
      <c r="I11" s="37" t="s">
        <v>7</v>
      </c>
      <c r="J11" s="38"/>
      <c r="K11" s="73" t="s">
        <v>8</v>
      </c>
      <c r="L11" s="74"/>
      <c r="M11" s="75" t="s">
        <v>9</v>
      </c>
      <c r="N11" s="76"/>
      <c r="O11" s="73" t="s">
        <v>42</v>
      </c>
      <c r="P11" s="39" t="s">
        <v>53</v>
      </c>
      <c r="Q11" s="40"/>
      <c r="R11" s="70" t="s">
        <v>43</v>
      </c>
      <c r="T11" s="41" t="s">
        <v>44</v>
      </c>
      <c r="U11" s="86"/>
      <c r="V11" s="77" t="s">
        <v>47</v>
      </c>
    </row>
    <row r="12" spans="1:22" s="29" customFormat="1" ht="15.75" customHeight="1" thickBot="1">
      <c r="A12" s="21"/>
      <c r="B12" s="42"/>
      <c r="C12" s="43"/>
      <c r="D12" s="43"/>
      <c r="E12" s="44"/>
      <c r="F12" s="45"/>
      <c r="G12" s="46"/>
      <c r="H12" s="45"/>
      <c r="I12" s="46"/>
      <c r="J12" s="47"/>
      <c r="K12" s="48" t="s">
        <v>38</v>
      </c>
      <c r="L12" s="49"/>
      <c r="M12" s="50" t="s">
        <v>39</v>
      </c>
      <c r="N12" s="51"/>
      <c r="O12" s="89"/>
      <c r="P12" s="85" t="s">
        <v>54</v>
      </c>
      <c r="Q12" s="40"/>
      <c r="R12" s="70" t="s">
        <v>52</v>
      </c>
      <c r="T12" s="52" t="s">
        <v>45</v>
      </c>
      <c r="U12" s="87"/>
      <c r="V12" s="77" t="s">
        <v>48</v>
      </c>
    </row>
    <row r="13" spans="2:22" s="53" customFormat="1" ht="15.75" customHeight="1" thickBot="1">
      <c r="B13" s="54">
        <v>1</v>
      </c>
      <c r="C13" s="55">
        <v>2</v>
      </c>
      <c r="D13" s="55"/>
      <c r="E13" s="56" t="s">
        <v>10</v>
      </c>
      <c r="F13" s="57" t="s">
        <v>11</v>
      </c>
      <c r="G13" s="57">
        <v>5</v>
      </c>
      <c r="H13" s="57">
        <v>6</v>
      </c>
      <c r="I13" s="57" t="s">
        <v>12</v>
      </c>
      <c r="J13" s="90"/>
      <c r="K13" s="91">
        <f>SUM(K36/G36)</f>
        <v>23.950176903891887</v>
      </c>
      <c r="L13" s="58"/>
      <c r="M13" s="59">
        <f>SUM(M36/I36)</f>
        <v>45.60568603213844</v>
      </c>
      <c r="N13" s="60"/>
      <c r="O13" s="92">
        <v>10</v>
      </c>
      <c r="P13" s="39" t="s">
        <v>55</v>
      </c>
      <c r="Q13" s="80"/>
      <c r="R13" s="71"/>
      <c r="T13" s="61"/>
      <c r="U13" s="87"/>
      <c r="V13" s="72" t="s">
        <v>46</v>
      </c>
    </row>
    <row r="14" spans="1:24" s="29" customFormat="1" ht="16.5" customHeight="1" thickBot="1">
      <c r="A14" s="21">
        <v>1273</v>
      </c>
      <c r="B14" s="143" t="s">
        <v>13</v>
      </c>
      <c r="C14" s="95">
        <v>2565</v>
      </c>
      <c r="D14" s="95">
        <v>66</v>
      </c>
      <c r="E14" s="96">
        <v>42</v>
      </c>
      <c r="F14" s="97"/>
      <c r="G14" s="98">
        <f>SUM(C14+D14-E14+F14)</f>
        <v>2589</v>
      </c>
      <c r="H14" s="98">
        <v>221</v>
      </c>
      <c r="I14" s="99">
        <f>SUM(G14+H14)</f>
        <v>2810</v>
      </c>
      <c r="J14" s="100">
        <v>27.46262</v>
      </c>
      <c r="K14" s="101">
        <f aca="true" t="shared" si="0" ref="K14:K25">_XLL.ARRONDI.AU.MULTIPLE($K$13*G14,0.05)</f>
        <v>62007</v>
      </c>
      <c r="L14" s="102">
        <v>28.67534</v>
      </c>
      <c r="M14" s="103">
        <f aca="true" t="shared" si="1" ref="M14:M25">_XLL.ARRONDI.AU.MULTIPLE($M$13*I14,0.05)</f>
        <v>128152</v>
      </c>
      <c r="N14" s="104">
        <v>0.08</v>
      </c>
      <c r="O14" s="105">
        <f aca="true" t="shared" si="2" ref="O14:O34">_XLL.ARRONDI.AU.MULTIPLE((K14+M14)*N14,0.05)</f>
        <v>15212.7</v>
      </c>
      <c r="P14" s="106">
        <f>SUM(K14+M14+O14)</f>
        <v>205371.7</v>
      </c>
      <c r="Q14" s="107"/>
      <c r="R14" s="108">
        <v>198958.95</v>
      </c>
      <c r="S14" s="109"/>
      <c r="T14" s="110">
        <f aca="true" t="shared" si="3" ref="T14:T34">SUM(P14-R14)</f>
        <v>6412.75</v>
      </c>
      <c r="U14" s="111"/>
      <c r="V14" s="112">
        <f aca="true" t="shared" si="4" ref="V14:V34">SUM(G14*9)</f>
        <v>23301</v>
      </c>
      <c r="X14" s="31"/>
    </row>
    <row r="15" spans="1:24" s="29" customFormat="1" ht="16.5" customHeight="1" thickBot="1">
      <c r="A15" s="21">
        <v>1269</v>
      </c>
      <c r="B15" s="144" t="s">
        <v>14</v>
      </c>
      <c r="C15" s="113">
        <v>1311</v>
      </c>
      <c r="D15" s="113">
        <v>11</v>
      </c>
      <c r="E15" s="114">
        <v>1</v>
      </c>
      <c r="F15" s="115"/>
      <c r="G15" s="116">
        <f aca="true" t="shared" si="5" ref="G15:G34">SUM(C15+D15-E15+F15)</f>
        <v>1321</v>
      </c>
      <c r="H15" s="116">
        <v>73</v>
      </c>
      <c r="I15" s="116">
        <f aca="true" t="shared" si="6" ref="I15:I36">SUM(G15+H15)</f>
        <v>1394</v>
      </c>
      <c r="J15" s="117">
        <v>27.46262</v>
      </c>
      <c r="K15" s="101">
        <f t="shared" si="0"/>
        <v>31638.2</v>
      </c>
      <c r="L15" s="102">
        <v>29.67534</v>
      </c>
      <c r="M15" s="103">
        <f t="shared" si="1"/>
        <v>63574.350000000006</v>
      </c>
      <c r="N15" s="118">
        <v>0.08</v>
      </c>
      <c r="O15" s="101">
        <f t="shared" si="2"/>
        <v>7617</v>
      </c>
      <c r="P15" s="119">
        <f aca="true" t="shared" si="7" ref="P15:P34">SUM(K15+M15+O15)</f>
        <v>102829.55</v>
      </c>
      <c r="Q15" s="107"/>
      <c r="R15" s="120">
        <v>102942.7</v>
      </c>
      <c r="S15" s="109"/>
      <c r="T15" s="121">
        <f t="shared" si="3"/>
        <v>-113.14999999999418</v>
      </c>
      <c r="U15" s="111"/>
      <c r="V15" s="112">
        <f t="shared" si="4"/>
        <v>11889</v>
      </c>
      <c r="X15" s="31"/>
    </row>
    <row r="16" spans="1:24" s="29" customFormat="1" ht="16.5" customHeight="1" thickBot="1">
      <c r="A16" s="21">
        <v>1268</v>
      </c>
      <c r="B16" s="144" t="s">
        <v>15</v>
      </c>
      <c r="C16" s="113">
        <v>1856</v>
      </c>
      <c r="D16" s="113">
        <v>26</v>
      </c>
      <c r="E16" s="114">
        <v>11</v>
      </c>
      <c r="F16" s="116">
        <v>41</v>
      </c>
      <c r="G16" s="116">
        <f t="shared" si="5"/>
        <v>1912</v>
      </c>
      <c r="H16" s="116">
        <v>238</v>
      </c>
      <c r="I16" s="116">
        <f t="shared" si="6"/>
        <v>2150</v>
      </c>
      <c r="J16" s="117">
        <v>27.46262</v>
      </c>
      <c r="K16" s="101">
        <f t="shared" si="0"/>
        <v>45792.75</v>
      </c>
      <c r="L16" s="102">
        <v>30.67534</v>
      </c>
      <c r="M16" s="103">
        <f t="shared" si="1"/>
        <v>98052.20000000001</v>
      </c>
      <c r="N16" s="118">
        <v>0.08</v>
      </c>
      <c r="O16" s="101">
        <f t="shared" si="2"/>
        <v>11507.6</v>
      </c>
      <c r="P16" s="119">
        <f t="shared" si="7"/>
        <v>155352.55000000002</v>
      </c>
      <c r="Q16" s="107"/>
      <c r="R16" s="120">
        <v>149523.35</v>
      </c>
      <c r="S16" s="109"/>
      <c r="T16" s="121">
        <f t="shared" si="3"/>
        <v>5829.200000000012</v>
      </c>
      <c r="U16" s="111"/>
      <c r="V16" s="112">
        <f t="shared" si="4"/>
        <v>17208</v>
      </c>
      <c r="X16" s="31"/>
    </row>
    <row r="17" spans="1:24" s="29" customFormat="1" ht="16.5" customHeight="1" thickBot="1">
      <c r="A17" s="21">
        <v>1195</v>
      </c>
      <c r="B17" s="144" t="s">
        <v>16</v>
      </c>
      <c r="C17" s="113">
        <v>485</v>
      </c>
      <c r="D17" s="113"/>
      <c r="E17" s="114">
        <v>2</v>
      </c>
      <c r="F17" s="116"/>
      <c r="G17" s="116">
        <f t="shared" si="5"/>
        <v>483</v>
      </c>
      <c r="H17" s="116">
        <v>45</v>
      </c>
      <c r="I17" s="122">
        <f t="shared" si="6"/>
        <v>528</v>
      </c>
      <c r="J17" s="117">
        <v>27.46262</v>
      </c>
      <c r="K17" s="101">
        <f t="shared" si="0"/>
        <v>11567.95</v>
      </c>
      <c r="L17" s="102">
        <v>31.67534</v>
      </c>
      <c r="M17" s="103">
        <f t="shared" si="1"/>
        <v>24079.800000000003</v>
      </c>
      <c r="N17" s="104">
        <v>0.08</v>
      </c>
      <c r="O17" s="101">
        <f t="shared" si="2"/>
        <v>2851.8</v>
      </c>
      <c r="P17" s="119">
        <f t="shared" si="7"/>
        <v>38499.55</v>
      </c>
      <c r="Q17" s="107"/>
      <c r="R17" s="120">
        <v>37563.65</v>
      </c>
      <c r="S17" s="109"/>
      <c r="T17" s="121">
        <f t="shared" si="3"/>
        <v>935.9000000000015</v>
      </c>
      <c r="U17" s="111"/>
      <c r="V17" s="112">
        <f t="shared" si="4"/>
        <v>4347</v>
      </c>
      <c r="X17" s="31"/>
    </row>
    <row r="18" spans="1:24" s="29" customFormat="1" ht="16.5" customHeight="1" thickBot="1">
      <c r="A18" s="21">
        <v>1181</v>
      </c>
      <c r="B18" s="144" t="s">
        <v>17</v>
      </c>
      <c r="C18" s="113">
        <v>766</v>
      </c>
      <c r="D18" s="113">
        <v>4</v>
      </c>
      <c r="E18" s="114">
        <v>6</v>
      </c>
      <c r="F18" s="116"/>
      <c r="G18" s="116">
        <f t="shared" si="5"/>
        <v>764</v>
      </c>
      <c r="H18" s="116">
        <v>358</v>
      </c>
      <c r="I18" s="116">
        <f t="shared" si="6"/>
        <v>1122</v>
      </c>
      <c r="J18" s="117">
        <v>27.46262</v>
      </c>
      <c r="K18" s="101">
        <f t="shared" si="0"/>
        <v>18297.95</v>
      </c>
      <c r="L18" s="102">
        <v>32.67534</v>
      </c>
      <c r="M18" s="103">
        <f t="shared" si="1"/>
        <v>51169.600000000006</v>
      </c>
      <c r="N18" s="118">
        <v>0.08</v>
      </c>
      <c r="O18" s="101">
        <f t="shared" si="2"/>
        <v>5557.400000000001</v>
      </c>
      <c r="P18" s="119">
        <f t="shared" si="7"/>
        <v>75024.95</v>
      </c>
      <c r="Q18" s="107"/>
      <c r="R18" s="120">
        <v>74221.6</v>
      </c>
      <c r="S18" s="109"/>
      <c r="T18" s="121">
        <f t="shared" si="3"/>
        <v>803.3499999999913</v>
      </c>
      <c r="U18" s="111"/>
      <c r="V18" s="112">
        <f t="shared" si="4"/>
        <v>6876</v>
      </c>
      <c r="X18" s="31"/>
    </row>
    <row r="19" spans="1:24" s="29" customFormat="1" ht="16.5" customHeight="1" thickBot="1">
      <c r="A19" s="21"/>
      <c r="B19" s="144" t="s">
        <v>40</v>
      </c>
      <c r="C19" s="113">
        <v>359</v>
      </c>
      <c r="D19" s="113"/>
      <c r="E19" s="114">
        <v>43</v>
      </c>
      <c r="F19" s="116"/>
      <c r="G19" s="116">
        <f t="shared" si="5"/>
        <v>316</v>
      </c>
      <c r="H19" s="116">
        <v>99</v>
      </c>
      <c r="I19" s="116">
        <f t="shared" si="6"/>
        <v>415</v>
      </c>
      <c r="J19" s="117"/>
      <c r="K19" s="101">
        <f t="shared" si="0"/>
        <v>7568.25</v>
      </c>
      <c r="L19" s="102">
        <v>33.67534</v>
      </c>
      <c r="M19" s="103">
        <f t="shared" si="1"/>
        <v>18926.350000000002</v>
      </c>
      <c r="N19" s="118">
        <v>0.08</v>
      </c>
      <c r="O19" s="101">
        <f t="shared" si="2"/>
        <v>2119.55</v>
      </c>
      <c r="P19" s="119">
        <f t="shared" si="7"/>
        <v>28614.15</v>
      </c>
      <c r="Q19" s="107"/>
      <c r="R19" s="120">
        <v>27769.5</v>
      </c>
      <c r="S19" s="123"/>
      <c r="T19" s="121">
        <f t="shared" si="3"/>
        <v>844.6500000000015</v>
      </c>
      <c r="U19" s="111"/>
      <c r="V19" s="112">
        <f t="shared" si="4"/>
        <v>2844</v>
      </c>
      <c r="X19" s="31"/>
    </row>
    <row r="20" spans="1:24" s="29" customFormat="1" ht="16.5" customHeight="1" thickBot="1">
      <c r="A20" s="21">
        <v>1267</v>
      </c>
      <c r="B20" s="144" t="s">
        <v>18</v>
      </c>
      <c r="C20" s="113">
        <v>490</v>
      </c>
      <c r="D20" s="113">
        <v>5</v>
      </c>
      <c r="E20" s="114">
        <v>8</v>
      </c>
      <c r="F20" s="116"/>
      <c r="G20" s="116">
        <f t="shared" si="5"/>
        <v>487</v>
      </c>
      <c r="H20" s="116">
        <v>123</v>
      </c>
      <c r="I20" s="116">
        <f t="shared" si="6"/>
        <v>610</v>
      </c>
      <c r="J20" s="117">
        <v>27.46262</v>
      </c>
      <c r="K20" s="101">
        <f t="shared" si="0"/>
        <v>11663.75</v>
      </c>
      <c r="L20" s="102">
        <v>34.67534</v>
      </c>
      <c r="M20" s="103">
        <f t="shared" si="1"/>
        <v>27819.45</v>
      </c>
      <c r="N20" s="104">
        <v>0.08</v>
      </c>
      <c r="O20" s="101">
        <f t="shared" si="2"/>
        <v>3158.65</v>
      </c>
      <c r="P20" s="119">
        <f t="shared" si="7"/>
        <v>42641.85</v>
      </c>
      <c r="Q20" s="107"/>
      <c r="R20" s="120">
        <v>37937.65</v>
      </c>
      <c r="S20" s="109"/>
      <c r="T20" s="121">
        <f t="shared" si="3"/>
        <v>4704.199999999997</v>
      </c>
      <c r="U20" s="111"/>
      <c r="V20" s="112">
        <f t="shared" si="4"/>
        <v>4383</v>
      </c>
      <c r="X20" s="31"/>
    </row>
    <row r="21" spans="1:24" s="29" customFormat="1" ht="16.5" customHeight="1" thickBot="1">
      <c r="A21" s="21">
        <v>1266</v>
      </c>
      <c r="B21" s="144" t="s">
        <v>19</v>
      </c>
      <c r="C21" s="113">
        <v>1039</v>
      </c>
      <c r="D21" s="113">
        <v>33</v>
      </c>
      <c r="E21" s="114">
        <v>9</v>
      </c>
      <c r="F21" s="116">
        <v>-14</v>
      </c>
      <c r="G21" s="116">
        <f t="shared" si="5"/>
        <v>1049</v>
      </c>
      <c r="H21" s="116">
        <v>113</v>
      </c>
      <c r="I21" s="116">
        <f t="shared" si="6"/>
        <v>1162</v>
      </c>
      <c r="J21" s="117">
        <v>27.46262</v>
      </c>
      <c r="K21" s="101">
        <f t="shared" si="0"/>
        <v>25123.75</v>
      </c>
      <c r="L21" s="102">
        <v>35.67534</v>
      </c>
      <c r="M21" s="103">
        <f t="shared" si="1"/>
        <v>52993.8</v>
      </c>
      <c r="N21" s="118">
        <v>0.08</v>
      </c>
      <c r="O21" s="101">
        <f t="shared" si="2"/>
        <v>6249.400000000001</v>
      </c>
      <c r="P21" s="119">
        <f t="shared" si="7"/>
        <v>84366.95</v>
      </c>
      <c r="Q21" s="107"/>
      <c r="R21" s="120">
        <v>81072.75</v>
      </c>
      <c r="S21" s="109"/>
      <c r="T21" s="121">
        <f t="shared" si="3"/>
        <v>3294.199999999997</v>
      </c>
      <c r="U21" s="111"/>
      <c r="V21" s="112">
        <f t="shared" si="4"/>
        <v>9441</v>
      </c>
      <c r="X21" s="31"/>
    </row>
    <row r="22" spans="1:24" s="29" customFormat="1" ht="16.5" customHeight="1" thickBot="1">
      <c r="A22" s="21">
        <v>1195</v>
      </c>
      <c r="B22" s="144" t="s">
        <v>20</v>
      </c>
      <c r="C22" s="113">
        <v>633</v>
      </c>
      <c r="D22" s="113">
        <v>7</v>
      </c>
      <c r="E22" s="114"/>
      <c r="F22" s="116"/>
      <c r="G22" s="116">
        <f t="shared" si="5"/>
        <v>640</v>
      </c>
      <c r="H22" s="116">
        <v>50</v>
      </c>
      <c r="I22" s="116">
        <f t="shared" si="6"/>
        <v>690</v>
      </c>
      <c r="J22" s="117">
        <v>27.46262</v>
      </c>
      <c r="K22" s="101">
        <f t="shared" si="0"/>
        <v>15328.1</v>
      </c>
      <c r="L22" s="102">
        <v>36.67534</v>
      </c>
      <c r="M22" s="103">
        <f t="shared" si="1"/>
        <v>31467.9</v>
      </c>
      <c r="N22" s="118">
        <v>0.08</v>
      </c>
      <c r="O22" s="101">
        <f t="shared" si="2"/>
        <v>3743.7000000000003</v>
      </c>
      <c r="P22" s="119">
        <f t="shared" si="7"/>
        <v>50539.7</v>
      </c>
      <c r="Q22" s="107"/>
      <c r="R22" s="120">
        <v>50178.35</v>
      </c>
      <c r="S22" s="109"/>
      <c r="T22" s="121">
        <f t="shared" si="3"/>
        <v>361.34999999999854</v>
      </c>
      <c r="U22" s="111"/>
      <c r="V22" s="112">
        <f t="shared" si="4"/>
        <v>5760</v>
      </c>
      <c r="X22" s="31"/>
    </row>
    <row r="23" spans="1:24" s="29" customFormat="1" ht="16.5" customHeight="1" thickBot="1">
      <c r="A23" s="21">
        <v>1272</v>
      </c>
      <c r="B23" s="144" t="s">
        <v>21</v>
      </c>
      <c r="C23" s="113">
        <v>1895</v>
      </c>
      <c r="D23" s="113">
        <v>59</v>
      </c>
      <c r="E23" s="114">
        <v>6</v>
      </c>
      <c r="F23" s="116"/>
      <c r="G23" s="116">
        <f t="shared" si="5"/>
        <v>1948</v>
      </c>
      <c r="H23" s="116">
        <v>685</v>
      </c>
      <c r="I23" s="116">
        <f t="shared" si="6"/>
        <v>2633</v>
      </c>
      <c r="J23" s="117">
        <v>27.46262</v>
      </c>
      <c r="K23" s="101">
        <f t="shared" si="0"/>
        <v>46654.950000000004</v>
      </c>
      <c r="L23" s="102">
        <v>37.67534</v>
      </c>
      <c r="M23" s="103">
        <f t="shared" si="1"/>
        <v>120079.75</v>
      </c>
      <c r="N23" s="104">
        <v>0.08</v>
      </c>
      <c r="O23" s="101">
        <f t="shared" si="2"/>
        <v>13338.800000000001</v>
      </c>
      <c r="P23" s="119">
        <f t="shared" si="7"/>
        <v>180073.5</v>
      </c>
      <c r="Q23" s="107"/>
      <c r="R23" s="120">
        <v>177304</v>
      </c>
      <c r="S23" s="109"/>
      <c r="T23" s="121">
        <f t="shared" si="3"/>
        <v>2769.5</v>
      </c>
      <c r="U23" s="111"/>
      <c r="V23" s="112">
        <f t="shared" si="4"/>
        <v>17532</v>
      </c>
      <c r="X23" s="31"/>
    </row>
    <row r="24" spans="1:24" s="29" customFormat="1" ht="16.5" customHeight="1" thickBot="1">
      <c r="A24" s="21"/>
      <c r="B24" s="144" t="s">
        <v>36</v>
      </c>
      <c r="C24" s="113">
        <v>1230</v>
      </c>
      <c r="D24" s="113">
        <v>5</v>
      </c>
      <c r="E24" s="114">
        <v>77</v>
      </c>
      <c r="F24" s="116">
        <v>-12</v>
      </c>
      <c r="G24" s="116">
        <f t="shared" si="5"/>
        <v>1146</v>
      </c>
      <c r="H24" s="116">
        <v>192</v>
      </c>
      <c r="I24" s="116">
        <f t="shared" si="6"/>
        <v>1338</v>
      </c>
      <c r="J24" s="117"/>
      <c r="K24" s="101">
        <f t="shared" si="0"/>
        <v>27446.9</v>
      </c>
      <c r="L24" s="102">
        <v>38.67534</v>
      </c>
      <c r="M24" s="103">
        <f t="shared" si="1"/>
        <v>61020.4</v>
      </c>
      <c r="N24" s="118">
        <v>0.08</v>
      </c>
      <c r="O24" s="101">
        <f t="shared" si="2"/>
        <v>7077.400000000001</v>
      </c>
      <c r="P24" s="119">
        <f t="shared" si="7"/>
        <v>95544.7</v>
      </c>
      <c r="Q24" s="107"/>
      <c r="R24" s="120">
        <v>87235.05</v>
      </c>
      <c r="S24" s="109"/>
      <c r="T24" s="121">
        <f t="shared" si="3"/>
        <v>8309.649999999994</v>
      </c>
      <c r="U24" s="111"/>
      <c r="V24" s="112">
        <f t="shared" si="4"/>
        <v>10314</v>
      </c>
      <c r="X24" s="31"/>
    </row>
    <row r="25" spans="1:24" s="29" customFormat="1" ht="16.5" customHeight="1" thickBot="1">
      <c r="A25" s="21">
        <v>1271</v>
      </c>
      <c r="B25" s="144" t="s">
        <v>22</v>
      </c>
      <c r="C25" s="113">
        <v>1000</v>
      </c>
      <c r="D25" s="113">
        <v>20</v>
      </c>
      <c r="E25" s="114">
        <v>4</v>
      </c>
      <c r="F25" s="116"/>
      <c r="G25" s="116">
        <f t="shared" si="5"/>
        <v>1016</v>
      </c>
      <c r="H25" s="116">
        <v>42</v>
      </c>
      <c r="I25" s="116">
        <f t="shared" si="6"/>
        <v>1058</v>
      </c>
      <c r="J25" s="117">
        <v>27.46262</v>
      </c>
      <c r="K25" s="101">
        <f t="shared" si="0"/>
        <v>24333.4</v>
      </c>
      <c r="L25" s="102">
        <v>39.67534</v>
      </c>
      <c r="M25" s="103">
        <f t="shared" si="1"/>
        <v>48250.8</v>
      </c>
      <c r="N25" s="118">
        <v>0.08</v>
      </c>
      <c r="O25" s="101">
        <f t="shared" si="2"/>
        <v>5806.75</v>
      </c>
      <c r="P25" s="119">
        <f t="shared" si="7"/>
        <v>78390.95000000001</v>
      </c>
      <c r="Q25" s="107"/>
      <c r="R25" s="120">
        <v>75143.75</v>
      </c>
      <c r="S25" s="109"/>
      <c r="T25" s="121">
        <f t="shared" si="3"/>
        <v>3247.2000000000116</v>
      </c>
      <c r="U25" s="111"/>
      <c r="V25" s="112">
        <f t="shared" si="4"/>
        <v>9144</v>
      </c>
      <c r="X25" s="31"/>
    </row>
    <row r="26" spans="1:24" s="29" customFormat="1" ht="16.5" customHeight="1" thickBot="1">
      <c r="A26" s="21">
        <v>1196</v>
      </c>
      <c r="B26" s="144" t="s">
        <v>23</v>
      </c>
      <c r="C26" s="113">
        <v>12829</v>
      </c>
      <c r="D26" s="113">
        <v>143</v>
      </c>
      <c r="E26" s="114">
        <v>2</v>
      </c>
      <c r="F26" s="116">
        <v>22</v>
      </c>
      <c r="G26" s="116">
        <f t="shared" si="5"/>
        <v>12992</v>
      </c>
      <c r="H26" s="116">
        <v>2333</v>
      </c>
      <c r="I26" s="116">
        <f t="shared" si="6"/>
        <v>15325</v>
      </c>
      <c r="J26" s="117">
        <v>27.46262</v>
      </c>
      <c r="K26" s="101">
        <f>_XLL.ARRONDI.AU.MULTIPLE($K$13*G26,0.05)</f>
        <v>311160.7</v>
      </c>
      <c r="L26" s="102">
        <v>40.67534</v>
      </c>
      <c r="M26" s="103">
        <f>_XLL.ARRONDI.AU.MULTIPLE($M$13*I26,0.05)</f>
        <v>698907.15</v>
      </c>
      <c r="N26" s="104">
        <v>0.08</v>
      </c>
      <c r="O26" s="101">
        <f t="shared" si="2"/>
        <v>80805.45000000001</v>
      </c>
      <c r="P26" s="119">
        <f t="shared" si="7"/>
        <v>1090873.3</v>
      </c>
      <c r="Q26" s="107"/>
      <c r="R26" s="120">
        <v>1067665.2</v>
      </c>
      <c r="S26" s="109"/>
      <c r="T26" s="121">
        <f t="shared" si="3"/>
        <v>23208.100000000093</v>
      </c>
      <c r="U26" s="111"/>
      <c r="V26" s="112">
        <f t="shared" si="4"/>
        <v>116928</v>
      </c>
      <c r="X26" s="31"/>
    </row>
    <row r="27" spans="1:24" s="29" customFormat="1" ht="16.5" customHeight="1" thickBot="1">
      <c r="A27" s="21">
        <v>1261</v>
      </c>
      <c r="B27" s="144" t="s">
        <v>24</v>
      </c>
      <c r="C27" s="113">
        <v>460</v>
      </c>
      <c r="D27" s="113">
        <v>1</v>
      </c>
      <c r="E27" s="114">
        <v>44</v>
      </c>
      <c r="F27" s="116"/>
      <c r="G27" s="116">
        <f t="shared" si="5"/>
        <v>417</v>
      </c>
      <c r="H27" s="116">
        <v>36</v>
      </c>
      <c r="I27" s="116">
        <f t="shared" si="6"/>
        <v>453</v>
      </c>
      <c r="J27" s="117">
        <v>27.46262</v>
      </c>
      <c r="K27" s="101">
        <f aca="true" t="shared" si="8" ref="K27:K34">_XLL.ARRONDI.AU.MULTIPLE($K$13*G27,0.05)</f>
        <v>9987.2</v>
      </c>
      <c r="L27" s="102">
        <v>41.67534</v>
      </c>
      <c r="M27" s="103">
        <f aca="true" t="shared" si="9" ref="M27:M34">_XLL.ARRONDI.AU.MULTIPLE($M$13*I27,0.05)</f>
        <v>20659.4</v>
      </c>
      <c r="N27" s="118">
        <v>0.08</v>
      </c>
      <c r="O27" s="101">
        <f t="shared" si="2"/>
        <v>2451.75</v>
      </c>
      <c r="P27" s="119">
        <f t="shared" si="7"/>
        <v>33098.350000000006</v>
      </c>
      <c r="Q27" s="107"/>
      <c r="R27" s="120">
        <v>33033.05</v>
      </c>
      <c r="S27" s="109"/>
      <c r="T27" s="121">
        <f t="shared" si="3"/>
        <v>65.30000000000291</v>
      </c>
      <c r="U27" s="111"/>
      <c r="V27" s="112">
        <f t="shared" si="4"/>
        <v>3753</v>
      </c>
      <c r="X27" s="31"/>
    </row>
    <row r="28" spans="1:24" s="29" customFormat="1" ht="16.5" customHeight="1" thickBot="1">
      <c r="A28" s="21">
        <v>1181</v>
      </c>
      <c r="B28" s="144" t="s">
        <v>25</v>
      </c>
      <c r="C28" s="113">
        <v>625</v>
      </c>
      <c r="D28" s="113">
        <v>10</v>
      </c>
      <c r="E28" s="114">
        <v>15</v>
      </c>
      <c r="F28" s="116"/>
      <c r="G28" s="116">
        <f t="shared" si="5"/>
        <v>620</v>
      </c>
      <c r="H28" s="116">
        <v>74</v>
      </c>
      <c r="I28" s="116">
        <f t="shared" si="6"/>
        <v>694</v>
      </c>
      <c r="J28" s="117">
        <v>27.46262</v>
      </c>
      <c r="K28" s="101">
        <f t="shared" si="8"/>
        <v>14849.1</v>
      </c>
      <c r="L28" s="102">
        <v>42.67534</v>
      </c>
      <c r="M28" s="103">
        <f t="shared" si="9"/>
        <v>31650.350000000002</v>
      </c>
      <c r="N28" s="118">
        <v>0.08</v>
      </c>
      <c r="O28" s="101">
        <f t="shared" si="2"/>
        <v>3719.9500000000003</v>
      </c>
      <c r="P28" s="119">
        <f t="shared" si="7"/>
        <v>50219.4</v>
      </c>
      <c r="Q28" s="107"/>
      <c r="R28" s="120">
        <v>50282</v>
      </c>
      <c r="S28" s="109"/>
      <c r="T28" s="121">
        <f t="shared" si="3"/>
        <v>-62.599999999998545</v>
      </c>
      <c r="U28" s="111"/>
      <c r="V28" s="112">
        <f t="shared" si="4"/>
        <v>5580</v>
      </c>
      <c r="X28" s="31"/>
    </row>
    <row r="29" spans="1:24" s="29" customFormat="1" ht="16.5" customHeight="1" thickBot="1">
      <c r="A29" s="21">
        <v>1261</v>
      </c>
      <c r="B29" s="144" t="s">
        <v>26</v>
      </c>
      <c r="C29" s="113">
        <v>430</v>
      </c>
      <c r="D29" s="113">
        <v>3</v>
      </c>
      <c r="E29" s="114">
        <v>16</v>
      </c>
      <c r="F29" s="116"/>
      <c r="G29" s="116">
        <f t="shared" si="5"/>
        <v>417</v>
      </c>
      <c r="H29" s="116">
        <v>28</v>
      </c>
      <c r="I29" s="122">
        <f t="shared" si="6"/>
        <v>445</v>
      </c>
      <c r="J29" s="117">
        <v>27.46262</v>
      </c>
      <c r="K29" s="101">
        <f t="shared" si="8"/>
        <v>9987.2</v>
      </c>
      <c r="L29" s="102">
        <v>43.67534</v>
      </c>
      <c r="M29" s="103">
        <f t="shared" si="9"/>
        <v>20294.550000000003</v>
      </c>
      <c r="N29" s="104">
        <v>0.08</v>
      </c>
      <c r="O29" s="101">
        <f t="shared" si="2"/>
        <v>2422.55</v>
      </c>
      <c r="P29" s="119">
        <f t="shared" si="7"/>
        <v>32704.300000000003</v>
      </c>
      <c r="Q29" s="107"/>
      <c r="R29" s="120">
        <v>33768.85</v>
      </c>
      <c r="S29" s="109"/>
      <c r="T29" s="121">
        <f t="shared" si="3"/>
        <v>-1064.5499999999956</v>
      </c>
      <c r="U29" s="111"/>
      <c r="V29" s="112">
        <f t="shared" si="4"/>
        <v>3753</v>
      </c>
      <c r="X29" s="31"/>
    </row>
    <row r="30" spans="1:24" s="29" customFormat="1" ht="16.5" customHeight="1" thickBot="1">
      <c r="A30" s="21">
        <v>1264</v>
      </c>
      <c r="B30" s="144" t="s">
        <v>27</v>
      </c>
      <c r="C30" s="113">
        <v>2481</v>
      </c>
      <c r="D30" s="113">
        <v>39</v>
      </c>
      <c r="E30" s="114">
        <v>12</v>
      </c>
      <c r="F30" s="116">
        <v>-199</v>
      </c>
      <c r="G30" s="116">
        <f t="shared" si="5"/>
        <v>2309</v>
      </c>
      <c r="H30" s="116">
        <v>508</v>
      </c>
      <c r="I30" s="116">
        <f t="shared" si="6"/>
        <v>2817</v>
      </c>
      <c r="J30" s="117">
        <v>27.46262</v>
      </c>
      <c r="K30" s="101">
        <f t="shared" si="8"/>
        <v>55300.950000000004</v>
      </c>
      <c r="L30" s="102">
        <v>44.67534</v>
      </c>
      <c r="M30" s="103">
        <f t="shared" si="9"/>
        <v>128471.20000000001</v>
      </c>
      <c r="N30" s="118">
        <v>0.08</v>
      </c>
      <c r="O30" s="101">
        <f t="shared" si="2"/>
        <v>14701.75</v>
      </c>
      <c r="P30" s="119">
        <f t="shared" si="7"/>
        <v>198473.90000000002</v>
      </c>
      <c r="Q30" s="107"/>
      <c r="R30" s="120">
        <v>190015.25</v>
      </c>
      <c r="S30" s="109"/>
      <c r="T30" s="121">
        <f t="shared" si="3"/>
        <v>8458.650000000023</v>
      </c>
      <c r="U30" s="111"/>
      <c r="V30" s="112">
        <f t="shared" si="4"/>
        <v>20781</v>
      </c>
      <c r="X30" s="31"/>
    </row>
    <row r="31" spans="1:24" s="29" customFormat="1" ht="16.5" customHeight="1" thickBot="1">
      <c r="A31" s="21">
        <v>1270</v>
      </c>
      <c r="B31" s="144" t="s">
        <v>28</v>
      </c>
      <c r="C31" s="113">
        <v>1414</v>
      </c>
      <c r="D31" s="113">
        <v>40</v>
      </c>
      <c r="E31" s="114"/>
      <c r="F31" s="116">
        <v>-1</v>
      </c>
      <c r="G31" s="116">
        <f t="shared" si="5"/>
        <v>1453</v>
      </c>
      <c r="H31" s="116">
        <v>57</v>
      </c>
      <c r="I31" s="116">
        <f t="shared" si="6"/>
        <v>1510</v>
      </c>
      <c r="J31" s="117">
        <v>27.46262</v>
      </c>
      <c r="K31" s="101">
        <f t="shared" si="8"/>
        <v>34799.6</v>
      </c>
      <c r="L31" s="102">
        <v>45.67534</v>
      </c>
      <c r="M31" s="103">
        <f t="shared" si="9"/>
        <v>68864.6</v>
      </c>
      <c r="N31" s="118">
        <v>0.08</v>
      </c>
      <c r="O31" s="101">
        <f t="shared" si="2"/>
        <v>8293.15</v>
      </c>
      <c r="P31" s="119">
        <f t="shared" si="7"/>
        <v>111957.35</v>
      </c>
      <c r="Q31" s="107"/>
      <c r="R31" s="120">
        <v>109111.2</v>
      </c>
      <c r="S31" s="109"/>
      <c r="T31" s="121">
        <f t="shared" si="3"/>
        <v>2846.1500000000087</v>
      </c>
      <c r="U31" s="111"/>
      <c r="V31" s="112">
        <f t="shared" si="4"/>
        <v>13077</v>
      </c>
      <c r="X31" s="31"/>
    </row>
    <row r="32" spans="1:24" s="29" customFormat="1" ht="16.5" customHeight="1" thickBot="1">
      <c r="A32" s="21">
        <v>1261</v>
      </c>
      <c r="B32" s="144" t="s">
        <v>29</v>
      </c>
      <c r="C32" s="113">
        <v>1260</v>
      </c>
      <c r="D32" s="113">
        <v>12</v>
      </c>
      <c r="E32" s="114"/>
      <c r="F32" s="116"/>
      <c r="G32" s="116">
        <f t="shared" si="5"/>
        <v>1272</v>
      </c>
      <c r="H32" s="116">
        <v>76</v>
      </c>
      <c r="I32" s="116">
        <f t="shared" si="6"/>
        <v>1348</v>
      </c>
      <c r="J32" s="117">
        <v>27.46262</v>
      </c>
      <c r="K32" s="101">
        <f t="shared" si="8"/>
        <v>30464.65</v>
      </c>
      <c r="L32" s="102">
        <v>46.67534</v>
      </c>
      <c r="M32" s="103">
        <f t="shared" si="9"/>
        <v>61476.450000000004</v>
      </c>
      <c r="N32" s="104">
        <v>0.08</v>
      </c>
      <c r="O32" s="101">
        <f t="shared" si="2"/>
        <v>7355.3</v>
      </c>
      <c r="P32" s="119">
        <f t="shared" si="7"/>
        <v>99296.40000000001</v>
      </c>
      <c r="Q32" s="107"/>
      <c r="R32" s="120">
        <v>97121.95</v>
      </c>
      <c r="S32" s="109"/>
      <c r="T32" s="121">
        <f t="shared" si="3"/>
        <v>2174.4500000000116</v>
      </c>
      <c r="U32" s="111"/>
      <c r="V32" s="112">
        <f t="shared" si="4"/>
        <v>11448</v>
      </c>
      <c r="X32" s="31"/>
    </row>
    <row r="33" spans="1:24" s="29" customFormat="1" ht="16.5" customHeight="1" thickBot="1">
      <c r="A33" s="21">
        <v>1267</v>
      </c>
      <c r="B33" s="144" t="s">
        <v>30</v>
      </c>
      <c r="C33" s="113">
        <v>958</v>
      </c>
      <c r="D33" s="113">
        <v>25</v>
      </c>
      <c r="E33" s="114"/>
      <c r="F33" s="116"/>
      <c r="G33" s="116">
        <f t="shared" si="5"/>
        <v>983</v>
      </c>
      <c r="H33" s="116">
        <v>556</v>
      </c>
      <c r="I33" s="122">
        <f t="shared" si="6"/>
        <v>1539</v>
      </c>
      <c r="J33" s="117">
        <v>27.46262</v>
      </c>
      <c r="K33" s="101">
        <f t="shared" si="8"/>
        <v>23543</v>
      </c>
      <c r="L33" s="102">
        <v>47.67534</v>
      </c>
      <c r="M33" s="103">
        <f t="shared" si="9"/>
        <v>70187.15000000001</v>
      </c>
      <c r="N33" s="118">
        <v>0.08</v>
      </c>
      <c r="O33" s="101">
        <f t="shared" si="2"/>
        <v>7498.400000000001</v>
      </c>
      <c r="P33" s="119">
        <f t="shared" si="7"/>
        <v>101228.55</v>
      </c>
      <c r="Q33" s="107"/>
      <c r="R33" s="120">
        <v>93900.75</v>
      </c>
      <c r="S33" s="109"/>
      <c r="T33" s="121">
        <f t="shared" si="3"/>
        <v>7327.800000000003</v>
      </c>
      <c r="U33" s="111"/>
      <c r="V33" s="112">
        <f t="shared" si="4"/>
        <v>8847</v>
      </c>
      <c r="X33" s="31"/>
    </row>
    <row r="34" spans="1:24" s="29" customFormat="1" ht="16.5" customHeight="1">
      <c r="A34" s="21">
        <v>1181</v>
      </c>
      <c r="B34" s="144" t="s">
        <v>31</v>
      </c>
      <c r="C34" s="113">
        <v>352</v>
      </c>
      <c r="D34" s="113"/>
      <c r="E34" s="114">
        <v>4</v>
      </c>
      <c r="F34" s="115"/>
      <c r="G34" s="116">
        <f t="shared" si="5"/>
        <v>348</v>
      </c>
      <c r="H34" s="116">
        <v>61</v>
      </c>
      <c r="I34" s="116">
        <f t="shared" si="6"/>
        <v>409</v>
      </c>
      <c r="J34" s="117">
        <v>27.46262</v>
      </c>
      <c r="K34" s="101">
        <f t="shared" si="8"/>
        <v>8334.65</v>
      </c>
      <c r="L34" s="102">
        <v>48.67534</v>
      </c>
      <c r="M34" s="103">
        <f t="shared" si="9"/>
        <v>18652.75</v>
      </c>
      <c r="N34" s="118">
        <v>0.08</v>
      </c>
      <c r="O34" s="101">
        <f t="shared" si="2"/>
        <v>2159</v>
      </c>
      <c r="P34" s="119">
        <f t="shared" si="7"/>
        <v>29146.4</v>
      </c>
      <c r="Q34" s="107"/>
      <c r="R34" s="120">
        <v>28636.75</v>
      </c>
      <c r="S34" s="109"/>
      <c r="T34" s="121">
        <f t="shared" si="3"/>
        <v>509.65000000000146</v>
      </c>
      <c r="U34" s="111"/>
      <c r="V34" s="112">
        <f t="shared" si="4"/>
        <v>3132</v>
      </c>
      <c r="X34" s="31"/>
    </row>
    <row r="35" spans="1:22" s="29" customFormat="1" ht="16.5" customHeight="1" thickBot="1">
      <c r="A35" s="21"/>
      <c r="B35" s="144"/>
      <c r="C35" s="113"/>
      <c r="D35" s="113"/>
      <c r="E35" s="114"/>
      <c r="F35" s="116"/>
      <c r="G35" s="116" t="s">
        <v>32</v>
      </c>
      <c r="H35" s="116"/>
      <c r="I35" s="99"/>
      <c r="J35" s="124"/>
      <c r="K35" s="101"/>
      <c r="L35" s="125"/>
      <c r="M35" s="101"/>
      <c r="N35" s="118"/>
      <c r="O35" s="101"/>
      <c r="P35" s="126"/>
      <c r="Q35" s="127"/>
      <c r="R35" s="128"/>
      <c r="S35" s="123"/>
      <c r="T35" s="129"/>
      <c r="U35" s="130"/>
      <c r="V35" s="124"/>
    </row>
    <row r="36" spans="1:24" s="64" customFormat="1" ht="16.5" customHeight="1" thickBot="1">
      <c r="A36" s="63"/>
      <c r="B36" s="145" t="s">
        <v>33</v>
      </c>
      <c r="C36" s="131">
        <f aca="true" t="shared" si="10" ref="C36:H36">SUM(C14:C35)</f>
        <v>34438</v>
      </c>
      <c r="D36" s="131">
        <f t="shared" si="10"/>
        <v>509</v>
      </c>
      <c r="E36" s="132">
        <f t="shared" si="10"/>
        <v>302</v>
      </c>
      <c r="F36" s="133">
        <f t="shared" si="10"/>
        <v>-163</v>
      </c>
      <c r="G36" s="133">
        <f t="shared" si="10"/>
        <v>34482</v>
      </c>
      <c r="H36" s="133">
        <f t="shared" si="10"/>
        <v>5968</v>
      </c>
      <c r="I36" s="133">
        <f t="shared" si="6"/>
        <v>40450</v>
      </c>
      <c r="J36" s="133">
        <f>SUM(H36+I36)</f>
        <v>46418</v>
      </c>
      <c r="K36" s="134">
        <v>825850</v>
      </c>
      <c r="L36" s="135"/>
      <c r="M36" s="134">
        <v>1844750</v>
      </c>
      <c r="N36" s="134"/>
      <c r="O36" s="134">
        <f>SUM(O14:O34)</f>
        <v>213648.05</v>
      </c>
      <c r="P36" s="136">
        <f>SUM(P14:P35)</f>
        <v>2884248.0499999993</v>
      </c>
      <c r="Q36" s="137"/>
      <c r="R36" s="138">
        <f>SUM(R14:R35)</f>
        <v>2803386.3000000003</v>
      </c>
      <c r="S36" s="139"/>
      <c r="T36" s="140">
        <f>SUM(T14:T35)</f>
        <v>80861.75000000015</v>
      </c>
      <c r="U36" s="141"/>
      <c r="V36" s="142">
        <f>SUM(V14:V35)</f>
        <v>310338</v>
      </c>
      <c r="X36" s="88"/>
    </row>
    <row r="37" spans="1:18" s="29" customFormat="1" ht="6.75" customHeight="1">
      <c r="A37" s="21"/>
      <c r="E37" s="62"/>
      <c r="F37" s="65"/>
      <c r="G37" s="65"/>
      <c r="H37" s="65"/>
      <c r="I37" s="65"/>
      <c r="J37" s="66"/>
      <c r="K37" s="31"/>
      <c r="L37" s="67"/>
      <c r="M37" s="31"/>
      <c r="N37" s="68"/>
      <c r="O37" s="31"/>
      <c r="Q37" s="66"/>
      <c r="R37" s="31"/>
    </row>
    <row r="38" ht="12">
      <c r="O38" s="18"/>
    </row>
    <row r="39" spans="15:21" ht="12">
      <c r="O39" s="18"/>
      <c r="T39" s="1"/>
      <c r="U39" s="1"/>
    </row>
    <row r="40" spans="3:16" ht="12">
      <c r="C40" s="83"/>
      <c r="H40" s="81"/>
      <c r="K40" s="82"/>
      <c r="L40" s="82"/>
      <c r="M40" s="82"/>
      <c r="N40" s="82"/>
      <c r="O40" s="82"/>
      <c r="P40" s="82"/>
    </row>
    <row r="41" spans="12:16" ht="12">
      <c r="L41" s="1"/>
      <c r="N41" s="1"/>
      <c r="P41" s="1"/>
    </row>
    <row r="42" spans="15:20" ht="12">
      <c r="O42" s="18"/>
      <c r="T42" s="1"/>
    </row>
    <row r="43" ht="12">
      <c r="O43" s="18"/>
    </row>
    <row r="44" spans="11:15" ht="12">
      <c r="K44" s="82"/>
      <c r="O44" s="18"/>
    </row>
    <row r="45" ht="12">
      <c r="O45" s="18"/>
    </row>
  </sheetData>
  <sheetProtection/>
  <mergeCells count="8">
    <mergeCell ref="K9:P9"/>
    <mergeCell ref="K10:P10"/>
    <mergeCell ref="B7:T7"/>
    <mergeCell ref="C10:C11"/>
    <mergeCell ref="D10:D11"/>
    <mergeCell ref="F10:F11"/>
    <mergeCell ref="H10:H11"/>
    <mergeCell ref="H9:I9"/>
  </mergeCells>
  <conditionalFormatting sqref="T14:U36">
    <cfRule type="cellIs" priority="1" dxfId="0" operator="between" stopIfTrue="1">
      <formula>0</formula>
      <formula>-100000</formula>
    </cfRule>
  </conditionalFormatting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Commune de Gland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Bourse BO1</dc:creator>
  <cp:keywords/>
  <dc:description/>
  <cp:lastModifiedBy>Dominique</cp:lastModifiedBy>
  <cp:lastPrinted>2017-08-25T08:59:32Z</cp:lastPrinted>
  <dcterms:created xsi:type="dcterms:W3CDTF">1998-06-17T07:15:49Z</dcterms:created>
  <dcterms:modified xsi:type="dcterms:W3CDTF">2017-09-22T09:14:43Z</dcterms:modified>
  <cp:category/>
  <cp:version/>
  <cp:contentType/>
  <cp:contentStatus/>
</cp:coreProperties>
</file>